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Wanja von der Goltz\Documents\MSM\Studiengänge\Bachelor BWL\"/>
    </mc:Choice>
  </mc:AlternateContent>
  <bookViews>
    <workbookView xWindow="0" yWindow="0" windowWidth="24240" windowHeight="11988"/>
  </bookViews>
  <sheets>
    <sheet name="Blanko" sheetId="3" r:id="rId1"/>
    <sheet name="Hintergrunddaten" sheetId="2" state="hidden" r:id="rId2"/>
  </sheets>
  <definedNames>
    <definedName name="_xlnm.Print_Area" localSheetId="0">Blanko!$A$1:$H$92</definedName>
  </definedNames>
  <calcPr calcId="152511"/>
</workbook>
</file>

<file path=xl/calcChain.xml><?xml version="1.0" encoding="utf-8"?>
<calcChain xmlns="http://schemas.openxmlformats.org/spreadsheetml/2006/main">
  <c r="D64" i="3" l="1"/>
  <c r="D61" i="3"/>
  <c r="D60" i="3"/>
  <c r="B60" i="3" l="1"/>
  <c r="B72" i="3" l="1"/>
  <c r="B61" i="3"/>
  <c r="D79" i="3"/>
  <c r="B75" i="3"/>
  <c r="B74" i="3"/>
  <c r="B73" i="3"/>
  <c r="B71" i="3"/>
  <c r="D45" i="3"/>
  <c r="F45" i="3" s="1"/>
  <c r="D44" i="3"/>
  <c r="F44" i="3" s="1"/>
  <c r="D43" i="3"/>
  <c r="F43" i="3" s="1"/>
  <c r="F79" i="3" l="1"/>
  <c r="D72" i="3"/>
  <c r="F72" i="3" s="1"/>
  <c r="D73" i="3"/>
  <c r="D74" i="3"/>
  <c r="F74" i="3" s="1"/>
  <c r="D75" i="3"/>
  <c r="F75" i="3" s="1"/>
  <c r="D71" i="3"/>
  <c r="F71" i="3" s="1"/>
  <c r="F61" i="3"/>
  <c r="F60" i="3"/>
  <c r="D56" i="3"/>
  <c r="F56" i="3" s="1"/>
  <c r="D49" i="3"/>
  <c r="F49" i="3" s="1"/>
  <c r="D50" i="3"/>
  <c r="F50" i="3" s="1"/>
  <c r="D51" i="3"/>
  <c r="F51" i="3" s="1"/>
  <c r="D52" i="3"/>
  <c r="F52" i="3" s="1"/>
  <c r="D48" i="3"/>
  <c r="F48" i="3" s="1"/>
  <c r="D37" i="3"/>
  <c r="F37" i="3" s="1"/>
  <c r="D39" i="3"/>
  <c r="F39" i="3" s="1"/>
  <c r="D40" i="3"/>
  <c r="F40" i="3" s="1"/>
  <c r="D38" i="3"/>
  <c r="F38" i="3" s="1"/>
  <c r="D34" i="3"/>
  <c r="F34" i="3" s="1"/>
  <c r="D33" i="3"/>
  <c r="F33" i="3" s="1"/>
  <c r="D19" i="3"/>
  <c r="F19" i="3" s="1"/>
  <c r="D18" i="3"/>
  <c r="F18" i="3" s="1"/>
  <c r="D22" i="3"/>
  <c r="F22" i="3" s="1"/>
  <c r="D29" i="3"/>
  <c r="F29" i="3" s="1"/>
  <c r="D25" i="3"/>
  <c r="F25" i="3" s="1"/>
  <c r="D26" i="3"/>
  <c r="F26" i="3" s="1"/>
  <c r="D27" i="3"/>
  <c r="F27" i="3" s="1"/>
  <c r="D28" i="3"/>
  <c r="F28" i="3" s="1"/>
  <c r="D30" i="3"/>
  <c r="F30" i="3" s="1"/>
  <c r="D24" i="3"/>
  <c r="F24" i="3" s="1"/>
  <c r="D23" i="3"/>
  <c r="F23" i="3" s="1"/>
  <c r="E64" i="3"/>
  <c r="F10" i="3"/>
  <c r="F73" i="3" l="1"/>
  <c r="D81" i="3"/>
  <c r="D70" i="3"/>
  <c r="F59" i="3"/>
  <c r="F17" i="3"/>
  <c r="F70" i="3"/>
  <c r="F78" i="3"/>
  <c r="E78" i="3" s="1"/>
  <c r="D59" i="3"/>
  <c r="D17" i="3"/>
  <c r="D78" i="3"/>
  <c r="F81" i="3" l="1"/>
  <c r="E59" i="3"/>
  <c r="E17" i="3"/>
  <c r="E70" i="3"/>
  <c r="E83" i="3" l="1"/>
</calcChain>
</file>

<file path=xl/sharedStrings.xml><?xml version="1.0" encoding="utf-8"?>
<sst xmlns="http://schemas.openxmlformats.org/spreadsheetml/2006/main" count="139" uniqueCount="92">
  <si>
    <t xml:space="preserve">Credits </t>
  </si>
  <si>
    <t>Note</t>
  </si>
  <si>
    <t>Creditpoints</t>
  </si>
  <si>
    <t>Anm.</t>
  </si>
  <si>
    <t>Bereich Prüfungswesen</t>
  </si>
  <si>
    <t>Unterschrift/Stempel</t>
  </si>
  <si>
    <t xml:space="preserve"> Geibelstr. 41</t>
  </si>
  <si>
    <t xml:space="preserve"> 47057 Duisburg                  </t>
  </si>
  <si>
    <t xml:space="preserve">Vorname: </t>
  </si>
  <si>
    <t xml:space="preserve">Name: </t>
  </si>
  <si>
    <t xml:space="preserve">Matrikel-Nummer: </t>
  </si>
  <si>
    <t xml:space="preserve">Geburtsdatum: </t>
  </si>
  <si>
    <t xml:space="preserve">Geburtsort: </t>
  </si>
  <si>
    <t>Durchschnittsnote</t>
  </si>
  <si>
    <t>ersetzt durch</t>
  </si>
  <si>
    <t>Duisburg,</t>
  </si>
  <si>
    <t>Grundlagen der Wirtschaftswissenschaften</t>
  </si>
  <si>
    <t>Einführung in die Betriebswirtschaftslehre</t>
  </si>
  <si>
    <t>BWL-Grundlagenmodule</t>
  </si>
  <si>
    <t>Buchhaltung und Kostenrechnung</t>
  </si>
  <si>
    <t>Planung und Organisation</t>
  </si>
  <si>
    <t>Einführung in die betriebswirtschaftliche Steuerlehre</t>
  </si>
  <si>
    <t>Beschaffung und Produktion</t>
  </si>
  <si>
    <t>Investition und Finanzierung</t>
  </si>
  <si>
    <t>Grundlagen des Jahresabschlusses</t>
  </si>
  <si>
    <t>Operations Research and Software Skills</t>
  </si>
  <si>
    <t>Grundlagen des Personalmanagements</t>
  </si>
  <si>
    <t>Grundlagen des Marketings</t>
  </si>
  <si>
    <t>VWL-Grundlagenmodule</t>
  </si>
  <si>
    <t>Mikroökonomik</t>
  </si>
  <si>
    <t>Makroökonomik</t>
  </si>
  <si>
    <t>Mathematik für Ökonomen</t>
  </si>
  <si>
    <t>Statistik I</t>
  </si>
  <si>
    <t>Statistik II</t>
  </si>
  <si>
    <t>Empirische Wirtschaftsforschung</t>
  </si>
  <si>
    <t>Wirtschaftsrecht</t>
  </si>
  <si>
    <t>Internes Rechnungswesen</t>
  </si>
  <si>
    <t>Externe Rechnungslegung</t>
  </si>
  <si>
    <t>Strategische Unternehmensführung</t>
  </si>
  <si>
    <t>Betriebliche Entscheidungstheorie</t>
  </si>
  <si>
    <t>Personalmanagement</t>
  </si>
  <si>
    <t>BWL-Aufbaumodule</t>
  </si>
  <si>
    <t>E1-Bereich</t>
  </si>
  <si>
    <t>TOPSIM-Unternehmensplanspiel</t>
  </si>
  <si>
    <t>E3-Bereich</t>
  </si>
  <si>
    <t>Summen</t>
  </si>
  <si>
    <t>Europäisches Wirtschaftsrecht</t>
  </si>
  <si>
    <t>Wirtschaftsmathematik</t>
  </si>
  <si>
    <t>Wirtschaftspädagogik</t>
  </si>
  <si>
    <t>Wirtschaftsenglisch</t>
  </si>
  <si>
    <t>Wirtschaftspsychologie</t>
  </si>
  <si>
    <t>small business management</t>
  </si>
  <si>
    <t>Ostasienwirtschaft</t>
  </si>
  <si>
    <t>Accounting, Auditing and Taxation</t>
  </si>
  <si>
    <t>Banking and Finance</t>
  </si>
  <si>
    <t>Management and Economics</t>
  </si>
  <si>
    <t>Marketing and Analytics</t>
  </si>
  <si>
    <t>Supply Chain Management and Logistics</t>
  </si>
  <si>
    <t>Abschlussarbeit</t>
  </si>
  <si>
    <t>Bachelorarbeit</t>
  </si>
  <si>
    <t>Seite 1/2</t>
  </si>
  <si>
    <t>Seite 2/2</t>
  </si>
  <si>
    <r>
      <t xml:space="preserve">E2-Bereich </t>
    </r>
    <r>
      <rPr>
        <sz val="11"/>
        <rFont val="Calibri"/>
        <family val="2"/>
        <scheme val="minor"/>
      </rPr>
      <t>(bitte auswählen ↓)</t>
    </r>
  </si>
  <si>
    <r>
      <t xml:space="preserve">Vertiefung </t>
    </r>
    <r>
      <rPr>
        <sz val="11"/>
        <rFont val="Calibri"/>
        <family val="2"/>
        <scheme val="minor"/>
      </rPr>
      <t xml:space="preserve">(bitte auswählen </t>
    </r>
    <r>
      <rPr>
        <sz val="11"/>
        <rFont val="Calibri"/>
        <family val="2"/>
      </rPr>
      <t>↓)</t>
    </r>
  </si>
  <si>
    <t>Corporate Finance</t>
  </si>
  <si>
    <t>Corporate Governance</t>
  </si>
  <si>
    <t>Einführung in die Versicherungsbetriebslehre</t>
  </si>
  <si>
    <t>Grundlagen der Bankbetriebslehre</t>
  </si>
  <si>
    <t>Grundlagen der Unternehmenssteuerung</t>
  </si>
  <si>
    <t>Geld und Währung</t>
  </si>
  <si>
    <t>International Financial Accounting</t>
  </si>
  <si>
    <t>Investitionstheorie</t>
  </si>
  <si>
    <t>Marketingentscheidungen</t>
  </si>
  <si>
    <t>Operative Planung</t>
  </si>
  <si>
    <t>Praxisanwendungen in Logistik und Verkehr</t>
  </si>
  <si>
    <t>Produktionsmanagement</t>
  </si>
  <si>
    <t>Service Operations</t>
  </si>
  <si>
    <t>Strategisches Marketing</t>
  </si>
  <si>
    <t>Vertiefung der Betriebswirtschaftlichen Steuerlehre</t>
  </si>
  <si>
    <t>Bei ohne Note anerkannten Leistungen bitte "AK" in der Spalte "Note" eintragen, um eine korrekte Berechnung zu ermöglichen.</t>
  </si>
  <si>
    <t>Mathematik, Statistik, Ökonometrie</t>
  </si>
  <si>
    <t>VWL-Aufbaumodule</t>
  </si>
  <si>
    <t>VWL-Aufbaumodul I</t>
  </si>
  <si>
    <t>VWL Seminar</t>
  </si>
  <si>
    <t>Migration Economics</t>
  </si>
  <si>
    <t>Seminar zu Personalmanagement</t>
  </si>
  <si>
    <t>Freakonomics</t>
  </si>
  <si>
    <t>Politische und wirtschaftliche Entwicklung</t>
  </si>
  <si>
    <t>VWL-Aufbaumodul II</t>
  </si>
  <si>
    <t>Informatik</t>
  </si>
  <si>
    <t>Kopiervorlage Module Vertiefung M&amp;E</t>
  </si>
  <si>
    <r>
      <t xml:space="preserve">Bachelor of Science in Betriebswirtschaftslehre
</t>
    </r>
    <r>
      <rPr>
        <b/>
        <i/>
        <sz val="14"/>
        <color theme="1"/>
        <rFont val="Calibri"/>
        <family val="2"/>
        <scheme val="minor"/>
      </rPr>
      <t>Leistungsübersicht gem. Änderungsordnung vom 03.07.2020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</si>
</sst>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/>
    <xf numFmtId="0" fontId="2" fillId="2" borderId="1" xfId="0" applyFont="1" applyFill="1" applyBorder="1"/>
    <xf numFmtId="164" fontId="1" fillId="2" borderId="1" xfId="0" applyNumberFormat="1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2" xfId="0" applyFill="1" applyBorder="1"/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1" fillId="3" borderId="0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2" fillId="3" borderId="6" xfId="0" applyFont="1" applyFill="1" applyBorder="1"/>
    <xf numFmtId="0" fontId="0" fillId="3" borderId="0" xfId="0" applyFill="1"/>
    <xf numFmtId="0" fontId="0" fillId="2" borderId="12" xfId="0" applyFill="1" applyBorder="1"/>
    <xf numFmtId="0" fontId="3" fillId="2" borderId="0" xfId="0" applyFont="1" applyFill="1"/>
    <xf numFmtId="0" fontId="0" fillId="2" borderId="1" xfId="0" applyFont="1" applyFill="1" applyBorder="1"/>
    <xf numFmtId="0" fontId="0" fillId="3" borderId="8" xfId="0" applyFont="1" applyFill="1" applyBorder="1"/>
    <xf numFmtId="0" fontId="0" fillId="4" borderId="0" xfId="0" applyFill="1" applyBorder="1"/>
    <xf numFmtId="0" fontId="0" fillId="4" borderId="0" xfId="0" applyFill="1"/>
    <xf numFmtId="0" fontId="5" fillId="4" borderId="0" xfId="0" applyFont="1" applyFill="1" applyBorder="1" applyAlignment="1">
      <alignment vertical="center" wrapText="1"/>
    </xf>
    <xf numFmtId="0" fontId="1" fillId="4" borderId="10" xfId="0" applyFont="1" applyFill="1" applyBorder="1"/>
    <xf numFmtId="164" fontId="1" fillId="4" borderId="10" xfId="0" applyNumberFormat="1" applyFont="1" applyFill="1" applyBorder="1"/>
    <xf numFmtId="0" fontId="0" fillId="4" borderId="10" xfId="0" applyFont="1" applyFill="1" applyBorder="1"/>
    <xf numFmtId="0" fontId="0" fillId="2" borderId="3" xfId="0" applyFont="1" applyFill="1" applyBorder="1"/>
    <xf numFmtId="0" fontId="2" fillId="4" borderId="14" xfId="0" applyFont="1" applyFill="1" applyBorder="1"/>
    <xf numFmtId="0" fontId="1" fillId="4" borderId="0" xfId="0" applyFont="1" applyFill="1" applyBorder="1" applyAlignment="1">
      <alignment horizontal="left"/>
    </xf>
    <xf numFmtId="14" fontId="1" fillId="4" borderId="0" xfId="0" applyNumberFormat="1" applyFont="1" applyFill="1" applyBorder="1" applyAlignment="1">
      <alignment horizontal="left"/>
    </xf>
    <xf numFmtId="0" fontId="6" fillId="2" borderId="0" xfId="0" applyFont="1" applyFill="1"/>
    <xf numFmtId="0" fontId="0" fillId="2" borderId="6" xfId="0" applyFill="1" applyBorder="1"/>
    <xf numFmtId="0" fontId="0" fillId="2" borderId="16" xfId="0" applyFill="1" applyBorder="1"/>
    <xf numFmtId="0" fontId="0" fillId="2" borderId="18" xfId="0" applyFill="1" applyBorder="1"/>
    <xf numFmtId="0" fontId="0" fillId="2" borderId="20" xfId="0" applyFill="1" applyBorder="1"/>
    <xf numFmtId="0" fontId="2" fillId="0" borderId="1" xfId="0" applyFont="1" applyBorder="1" applyAlignment="1"/>
    <xf numFmtId="0" fontId="0" fillId="0" borderId="1" xfId="0" applyBorder="1" applyAlignment="1"/>
    <xf numFmtId="0" fontId="0" fillId="0" borderId="0" xfId="0" applyFill="1" applyBorder="1"/>
    <xf numFmtId="0" fontId="0" fillId="0" borderId="0" xfId="0" applyBorder="1"/>
    <xf numFmtId="0" fontId="5" fillId="2" borderId="4" xfId="0" applyFont="1" applyFill="1" applyBorder="1" applyAlignment="1"/>
    <xf numFmtId="0" fontId="4" fillId="0" borderId="4" xfId="0" applyFont="1" applyFill="1" applyBorder="1" applyAlignment="1"/>
    <xf numFmtId="0" fontId="0" fillId="2" borderId="17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5" fillId="3" borderId="0" xfId="0" applyFont="1" applyFill="1" applyBorder="1" applyAlignment="1"/>
    <xf numFmtId="0" fontId="0" fillId="3" borderId="0" xfId="0" applyFill="1" applyBorder="1" applyAlignment="1"/>
    <xf numFmtId="164" fontId="0" fillId="3" borderId="0" xfId="0" applyNumberFormat="1" applyFill="1" applyBorder="1"/>
    <xf numFmtId="0" fontId="0" fillId="3" borderId="0" xfId="0" applyFont="1" applyFill="1" applyBorder="1"/>
    <xf numFmtId="14" fontId="0" fillId="2" borderId="13" xfId="0" applyNumberFormat="1" applyFill="1" applyBorder="1" applyAlignment="1">
      <alignment horizontal="right"/>
    </xf>
    <xf numFmtId="0" fontId="2" fillId="3" borderId="0" xfId="0" applyFont="1" applyFill="1" applyBorder="1"/>
    <xf numFmtId="164" fontId="0" fillId="5" borderId="1" xfId="0" applyNumberFormat="1" applyFill="1" applyBorder="1"/>
    <xf numFmtId="0" fontId="0" fillId="5" borderId="1" xfId="0" applyFill="1" applyBorder="1"/>
    <xf numFmtId="0" fontId="4" fillId="0" borderId="1" xfId="0" applyFont="1" applyFill="1" applyBorder="1" applyAlignment="1"/>
    <xf numFmtId="0" fontId="11" fillId="0" borderId="4" xfId="0" applyFont="1" applyFill="1" applyBorder="1" applyAlignment="1"/>
    <xf numFmtId="0" fontId="0" fillId="3" borderId="11" xfId="0" applyFont="1" applyFill="1" applyBorder="1"/>
    <xf numFmtId="0" fontId="0" fillId="4" borderId="6" xfId="0" applyFont="1" applyFill="1" applyBorder="1"/>
    <xf numFmtId="0" fontId="1" fillId="4" borderId="14" xfId="0" applyFont="1" applyFill="1" applyBorder="1"/>
    <xf numFmtId="164" fontId="1" fillId="4" borderId="14" xfId="0" applyNumberFormat="1" applyFont="1" applyFill="1" applyBorder="1"/>
    <xf numFmtId="0" fontId="0" fillId="3" borderId="2" xfId="0" applyFont="1" applyFill="1" applyBorder="1"/>
    <xf numFmtId="164" fontId="13" fillId="3" borderId="0" xfId="0" applyNumberFormat="1" applyFont="1" applyFill="1" applyBorder="1"/>
    <xf numFmtId="0" fontId="2" fillId="3" borderId="0" xfId="0" applyFont="1" applyFill="1" applyBorder="1" applyAlignment="1"/>
    <xf numFmtId="0" fontId="5" fillId="2" borderId="1" xfId="0" applyFont="1" applyFill="1" applyBorder="1" applyAlignment="1"/>
    <xf numFmtId="0" fontId="14" fillId="0" borderId="0" xfId="0" applyFont="1"/>
    <xf numFmtId="0" fontId="0" fillId="0" borderId="1" xfId="0" applyFill="1" applyBorder="1"/>
    <xf numFmtId="164" fontId="1" fillId="0" borderId="1" xfId="0" applyNumberFormat="1" applyFont="1" applyFill="1" applyBorder="1"/>
    <xf numFmtId="164" fontId="8" fillId="0" borderId="15" xfId="0" applyNumberFormat="1" applyFont="1" applyFill="1" applyBorder="1"/>
    <xf numFmtId="0" fontId="14" fillId="0" borderId="0" xfId="0" applyFont="1" applyAlignment="1">
      <alignment wrapText="1"/>
    </xf>
    <xf numFmtId="0" fontId="0" fillId="0" borderId="1" xfId="0" applyBorder="1"/>
    <xf numFmtId="14" fontId="0" fillId="2" borderId="19" xfId="0" applyNumberFormat="1" applyFill="1" applyBorder="1" applyAlignment="1">
      <alignment horizontal="left"/>
    </xf>
    <xf numFmtId="0" fontId="5" fillId="0" borderId="0" xfId="0" applyFont="1" applyFill="1" applyBorder="1" applyAlignment="1"/>
    <xf numFmtId="0" fontId="0" fillId="6" borderId="1" xfId="0" applyFill="1" applyBorder="1"/>
    <xf numFmtId="0" fontId="7" fillId="2" borderId="4" xfId="0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7" fillId="2" borderId="22" xfId="0" applyFont="1" applyFill="1" applyBorder="1" applyAlignment="1">
      <alignment wrapText="1"/>
    </xf>
    <xf numFmtId="0" fontId="0" fillId="2" borderId="4" xfId="0" applyFill="1" applyBorder="1" applyAlignment="1"/>
    <xf numFmtId="0" fontId="0" fillId="0" borderId="22" xfId="0" applyBorder="1" applyAlignment="1"/>
    <xf numFmtId="0" fontId="9" fillId="2" borderId="12" xfId="0" applyFont="1" applyFill="1" applyBorder="1" applyAlignment="1"/>
    <xf numFmtId="0" fontId="0" fillId="0" borderId="13" xfId="0" applyBorder="1" applyAlignment="1"/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</cellXfs>
  <cellStyles count="1">
    <cellStyle name="Standard" xfId="0" builtinId="0"/>
  </cellStyles>
  <dxfs count="8">
    <dxf>
      <font>
        <b val="0"/>
        <i/>
        <color rgb="FFFF0000"/>
      </font>
      <fill>
        <patternFill patternType="none">
          <bgColor auto="1"/>
        </patternFill>
      </fill>
    </dxf>
    <dxf>
      <font>
        <b val="0"/>
        <i/>
        <color rgb="FFFF0000"/>
      </font>
      <fill>
        <patternFill patternType="none">
          <bgColor auto="1"/>
        </patternFill>
      </fill>
    </dxf>
    <dxf>
      <font>
        <b val="0"/>
        <i/>
        <color rgb="FFFF0000"/>
      </font>
      <fill>
        <patternFill patternType="none">
          <bgColor auto="1"/>
        </patternFill>
      </fill>
    </dxf>
    <dxf>
      <font>
        <b val="0"/>
        <i/>
        <color rgb="FFFF0000"/>
      </font>
      <fill>
        <patternFill patternType="none">
          <bgColor auto="1"/>
        </patternFill>
      </fill>
    </dxf>
    <dxf>
      <font>
        <b val="0"/>
        <i/>
        <color rgb="FFFF0000"/>
      </font>
      <fill>
        <patternFill patternType="none">
          <bgColor auto="1"/>
        </patternFill>
      </fill>
    </dxf>
    <dxf>
      <font>
        <b val="0"/>
        <i/>
        <color rgb="FFFF0000"/>
      </font>
      <fill>
        <patternFill patternType="none">
          <bgColor auto="1"/>
        </patternFill>
      </fill>
    </dxf>
    <dxf>
      <font>
        <b val="0"/>
        <i/>
        <color rgb="FFFF0000"/>
      </font>
      <fill>
        <patternFill patternType="none">
          <bgColor auto="1"/>
        </patternFill>
      </fill>
    </dxf>
    <dxf>
      <font>
        <b val="0"/>
        <i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20636</xdr:colOff>
      <xdr:row>0</xdr:row>
      <xdr:rowOff>161925</xdr:rowOff>
    </xdr:from>
    <xdr:to>
      <xdr:col>2</xdr:col>
      <xdr:colOff>914400</xdr:colOff>
      <xdr:row>5</xdr:row>
      <xdr:rowOff>5482</xdr:rowOff>
    </xdr:to>
    <xdr:pic>
      <xdr:nvPicPr>
        <xdr:cNvPr id="2" name="Grafik 1" descr="Wortmarke300dpi Pantone 28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6" y="161925"/>
          <a:ext cx="3722689" cy="95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zoomScaleNormal="100" workbookViewId="0">
      <selection activeCell="K21" sqref="K21"/>
    </sheetView>
  </sheetViews>
  <sheetFormatPr baseColWidth="10" defaultRowHeight="14.4" x14ac:dyDescent="0.3"/>
  <cols>
    <col min="1" max="1" width="2.88671875" customWidth="1"/>
    <col min="2" max="2" width="39.44140625" customWidth="1"/>
    <col min="3" max="3" width="29.33203125" customWidth="1"/>
    <col min="4" max="4" width="8.88671875" customWidth="1"/>
    <col min="5" max="5" width="9.33203125" customWidth="1"/>
    <col min="6" max="6" width="11.6640625" customWidth="1"/>
    <col min="7" max="7" width="6.88671875" customWidth="1"/>
    <col min="8" max="8" width="3.109375" customWidth="1"/>
    <col min="9" max="9" width="3.44140625" customWidth="1"/>
    <col min="10" max="10" width="8.6640625" customWidth="1"/>
    <col min="11" max="11" width="48.109375" bestFit="1" customWidth="1"/>
  </cols>
  <sheetData>
    <row r="1" spans="1:11" x14ac:dyDescent="0.3">
      <c r="A1" s="1"/>
      <c r="B1" s="1"/>
      <c r="C1" s="1"/>
      <c r="D1" s="1"/>
      <c r="E1" s="1"/>
      <c r="F1" s="1"/>
      <c r="G1" s="1"/>
      <c r="H1" s="1"/>
      <c r="I1" s="1"/>
    </row>
    <row r="2" spans="1:11" ht="25.8" x14ac:dyDescent="0.5">
      <c r="A2" s="1"/>
      <c r="B2" s="1"/>
      <c r="C2" s="1"/>
      <c r="D2" s="32" t="s">
        <v>4</v>
      </c>
      <c r="E2" s="1"/>
      <c r="F2" s="1"/>
      <c r="G2" s="1"/>
      <c r="H2" s="1"/>
      <c r="I2" s="1"/>
    </row>
    <row r="3" spans="1:11" ht="15.6" x14ac:dyDescent="0.3">
      <c r="A3" s="1"/>
      <c r="B3" s="1"/>
      <c r="C3" s="1"/>
      <c r="D3" s="19" t="s">
        <v>6</v>
      </c>
      <c r="E3" s="1"/>
      <c r="F3" s="1"/>
      <c r="G3" s="1"/>
      <c r="H3" s="1"/>
      <c r="I3" s="1"/>
    </row>
    <row r="4" spans="1:11" ht="15.6" x14ac:dyDescent="0.3">
      <c r="A4" s="1"/>
      <c r="B4" s="1"/>
      <c r="C4" s="1"/>
      <c r="D4" s="19" t="s">
        <v>7</v>
      </c>
      <c r="E4" s="1"/>
      <c r="F4" s="1"/>
      <c r="G4" s="1"/>
      <c r="H4" s="1"/>
      <c r="I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</row>
    <row r="6" spans="1:11" ht="15" thickBot="1" x14ac:dyDescent="0.35">
      <c r="A6" s="1"/>
      <c r="B6" s="1"/>
      <c r="C6" s="1"/>
      <c r="D6" s="1"/>
      <c r="E6" s="1"/>
      <c r="F6" s="1"/>
      <c r="G6" s="1"/>
      <c r="H6" s="1"/>
      <c r="I6" s="1"/>
    </row>
    <row r="7" spans="1:11" ht="15" customHeight="1" x14ac:dyDescent="0.3">
      <c r="A7" s="6"/>
      <c r="B7" s="7"/>
      <c r="C7" s="7"/>
      <c r="D7" s="7"/>
      <c r="E7" s="7"/>
      <c r="F7" s="7"/>
      <c r="G7" s="16" t="s">
        <v>60</v>
      </c>
      <c r="H7" s="8"/>
      <c r="I7" s="1"/>
      <c r="J7" s="80" t="s">
        <v>79</v>
      </c>
      <c r="K7" s="81"/>
    </row>
    <row r="8" spans="1:11" ht="44.25" customHeight="1" x14ac:dyDescent="0.5">
      <c r="A8" s="9"/>
      <c r="B8" s="73" t="s">
        <v>91</v>
      </c>
      <c r="C8" s="74"/>
      <c r="D8" s="74"/>
      <c r="E8" s="74"/>
      <c r="F8" s="75"/>
      <c r="G8" s="10"/>
      <c r="H8" s="11"/>
      <c r="I8" s="1"/>
      <c r="J8" s="82"/>
      <c r="K8" s="83"/>
    </row>
    <row r="9" spans="1:11" ht="15" thickBot="1" x14ac:dyDescent="0.35">
      <c r="A9" s="9"/>
      <c r="B9" s="10"/>
      <c r="C9" s="10"/>
      <c r="D9" s="10"/>
      <c r="E9" s="10"/>
      <c r="F9" s="10"/>
      <c r="G9" s="10"/>
      <c r="H9" s="11"/>
      <c r="I9" s="1"/>
      <c r="J9" s="84"/>
      <c r="K9" s="85"/>
    </row>
    <row r="10" spans="1:11" ht="15" thickBot="1" x14ac:dyDescent="0.35">
      <c r="A10" s="9"/>
      <c r="B10" s="34" t="s">
        <v>9</v>
      </c>
      <c r="C10" s="43"/>
      <c r="D10" s="30"/>
      <c r="E10" s="18" t="s">
        <v>15</v>
      </c>
      <c r="F10" s="50">
        <f ca="1">TODAY()</f>
        <v>44664</v>
      </c>
      <c r="G10" s="17"/>
      <c r="H10" s="11"/>
      <c r="I10" s="1"/>
    </row>
    <row r="11" spans="1:11" x14ac:dyDescent="0.3">
      <c r="A11" s="9"/>
      <c r="B11" s="35" t="s">
        <v>8</v>
      </c>
      <c r="C11" s="44"/>
      <c r="D11" s="30"/>
      <c r="E11" s="17"/>
      <c r="F11" s="10"/>
      <c r="G11" s="10"/>
      <c r="H11" s="11"/>
      <c r="I11" s="1"/>
    </row>
    <row r="12" spans="1:11" x14ac:dyDescent="0.3">
      <c r="A12" s="9"/>
      <c r="B12" s="35" t="s">
        <v>10</v>
      </c>
      <c r="C12" s="44"/>
      <c r="D12" s="30"/>
      <c r="E12" s="10"/>
      <c r="F12" s="10"/>
      <c r="G12" s="10"/>
      <c r="H12" s="11"/>
      <c r="I12" s="1"/>
    </row>
    <row r="13" spans="1:11" x14ac:dyDescent="0.3">
      <c r="A13" s="9"/>
      <c r="B13" s="35" t="s">
        <v>11</v>
      </c>
      <c r="C13" s="70"/>
      <c r="D13" s="31"/>
      <c r="E13" s="10"/>
      <c r="F13" s="10"/>
      <c r="G13" s="10"/>
      <c r="H13" s="11"/>
      <c r="I13" s="1"/>
    </row>
    <row r="14" spans="1:11" ht="15.75" customHeight="1" thickBot="1" x14ac:dyDescent="0.35">
      <c r="A14" s="9"/>
      <c r="B14" s="36" t="s">
        <v>12</v>
      </c>
      <c r="C14" s="45"/>
      <c r="D14" s="30"/>
      <c r="E14" s="22"/>
      <c r="F14" s="10"/>
      <c r="G14" s="10"/>
      <c r="H14" s="11"/>
      <c r="I14" s="1"/>
    </row>
    <row r="15" spans="1:11" ht="15.75" customHeight="1" x14ac:dyDescent="0.3">
      <c r="A15" s="9"/>
      <c r="B15" s="10"/>
      <c r="C15" s="10"/>
      <c r="D15" s="30"/>
      <c r="E15" s="22"/>
      <c r="F15" s="10"/>
      <c r="G15" s="10"/>
      <c r="H15" s="11"/>
      <c r="I15" s="1"/>
    </row>
    <row r="16" spans="1:11" ht="15.75" customHeight="1" x14ac:dyDescent="0.3">
      <c r="A16" s="9"/>
      <c r="B16" s="24"/>
      <c r="C16" s="24"/>
      <c r="D16" s="4" t="s">
        <v>0</v>
      </c>
      <c r="E16" s="4" t="s">
        <v>1</v>
      </c>
      <c r="F16" s="4" t="s">
        <v>2</v>
      </c>
      <c r="G16" s="4" t="s">
        <v>3</v>
      </c>
      <c r="H16" s="11"/>
      <c r="I16" s="1"/>
    </row>
    <row r="17" spans="1:11" ht="15.75" customHeight="1" x14ac:dyDescent="0.3">
      <c r="A17" s="9"/>
      <c r="B17" s="42" t="s">
        <v>16</v>
      </c>
      <c r="C17" s="37" t="s">
        <v>14</v>
      </c>
      <c r="D17" s="3">
        <f>SUM(D18:D19)</f>
        <v>0</v>
      </c>
      <c r="E17" s="5" t="str">
        <f>IFERROR(ROUNDDOWN(F17/(D17-SUMIF(E18:E19,"AK",D18:D19)),1)," ")</f>
        <v xml:space="preserve"> </v>
      </c>
      <c r="F17" s="3">
        <f>SUM(F18:F20)</f>
        <v>0</v>
      </c>
      <c r="G17" s="12"/>
      <c r="H17" s="11"/>
      <c r="I17" s="1"/>
    </row>
    <row r="18" spans="1:11" ht="15.75" customHeight="1" x14ac:dyDescent="0.3">
      <c r="A18" s="9"/>
      <c r="B18" s="41" t="s">
        <v>17</v>
      </c>
      <c r="C18" s="38"/>
      <c r="D18" s="65">
        <f>IF(E18="",0,IF(E18=5,0,IF(OR(E18="AK",AND(E18&gt;0,E18&lt;5)),3)))</f>
        <v>0</v>
      </c>
      <c r="E18" s="52"/>
      <c r="F18" s="65">
        <f>IF(E18="AK",0,D18*E18)</f>
        <v>0</v>
      </c>
      <c r="G18" s="2"/>
      <c r="H18" s="11"/>
      <c r="I18" s="1"/>
    </row>
    <row r="19" spans="1:11" ht="15.75" customHeight="1" x14ac:dyDescent="0.3">
      <c r="A19" s="9"/>
      <c r="B19" s="41" t="s">
        <v>35</v>
      </c>
      <c r="C19" s="38"/>
      <c r="D19" s="65">
        <f>IF(E19="",0,IF(E19=5,0,IF(OR(E19="AK",AND(E19&gt;0,E19&lt;5)),3)))</f>
        <v>0</v>
      </c>
      <c r="E19" s="52"/>
      <c r="F19" s="65">
        <f>IF(E19="AK",0,D19*E19)</f>
        <v>0</v>
      </c>
      <c r="G19" s="2"/>
      <c r="H19" s="11"/>
      <c r="I19" s="1"/>
    </row>
    <row r="20" spans="1:11" ht="15" customHeight="1" x14ac:dyDescent="0.3">
      <c r="A20" s="9"/>
      <c r="B20" s="10"/>
      <c r="C20" s="10"/>
      <c r="D20" s="22"/>
      <c r="E20" s="10"/>
      <c r="F20" s="10"/>
      <c r="G20" s="10"/>
      <c r="H20" s="11"/>
      <c r="I20" s="1"/>
    </row>
    <row r="21" spans="1:11" ht="15" customHeight="1" x14ac:dyDescent="0.3">
      <c r="A21" s="9"/>
      <c r="B21" s="42" t="s">
        <v>18</v>
      </c>
      <c r="C21" s="37" t="s">
        <v>14</v>
      </c>
      <c r="D21" s="4" t="s">
        <v>0</v>
      </c>
      <c r="E21" s="4" t="s">
        <v>1</v>
      </c>
      <c r="F21" s="4" t="s">
        <v>2</v>
      </c>
      <c r="G21" s="4" t="s">
        <v>3</v>
      </c>
      <c r="H21" s="11"/>
      <c r="I21" s="1"/>
    </row>
    <row r="22" spans="1:11" ht="15" customHeight="1" x14ac:dyDescent="0.3">
      <c r="A22" s="9"/>
      <c r="B22" s="41" t="s">
        <v>22</v>
      </c>
      <c r="C22" s="38"/>
      <c r="D22" s="65">
        <f>IF(E22="",0,IF(E22=5,0,IF(OR(E22="AK",AND(E22&gt;0,E22&lt;5)),5)))</f>
        <v>0</v>
      </c>
      <c r="E22" s="52"/>
      <c r="F22" s="65">
        <f>IF(E22="AK",0,D22*E22)</f>
        <v>0</v>
      </c>
      <c r="G22" s="2"/>
      <c r="H22" s="11"/>
      <c r="I22" s="1"/>
    </row>
    <row r="23" spans="1:11" ht="15" customHeight="1" x14ac:dyDescent="0.3">
      <c r="A23" s="9"/>
      <c r="B23" s="41" t="s">
        <v>19</v>
      </c>
      <c r="C23" s="38"/>
      <c r="D23" s="65">
        <f>IF(E23="",0,IF(E23=5,0,IF(OR(E23="AK",AND(E23&gt;0,E23&lt;5)),6)))</f>
        <v>0</v>
      </c>
      <c r="E23" s="52"/>
      <c r="F23" s="65">
        <f>IF(E23="AK",0,D23*E23)</f>
        <v>0</v>
      </c>
      <c r="G23" s="2"/>
      <c r="H23" s="11"/>
      <c r="I23" s="1"/>
      <c r="J23" s="64"/>
    </row>
    <row r="24" spans="1:11" ht="15" customHeight="1" x14ac:dyDescent="0.3">
      <c r="A24" s="9"/>
      <c r="B24" s="41" t="s">
        <v>21</v>
      </c>
      <c r="C24" s="38"/>
      <c r="D24" s="65">
        <f>IF(E24="",0,IF(E24=5,0,IF(OR(E24="AK",AND(E24&gt;0,E24&lt;5)),5)))</f>
        <v>0</v>
      </c>
      <c r="E24" s="52"/>
      <c r="F24" s="65">
        <f>IF(E24="AK",0,D24*E24)</f>
        <v>0</v>
      </c>
      <c r="G24" s="2"/>
      <c r="H24" s="11"/>
      <c r="I24" s="1"/>
    </row>
    <row r="25" spans="1:11" ht="15" customHeight="1" x14ac:dyDescent="0.3">
      <c r="A25" s="9"/>
      <c r="B25" s="41" t="s">
        <v>24</v>
      </c>
      <c r="C25" s="38"/>
      <c r="D25" s="65">
        <f t="shared" ref="D25:D30" si="0">IF(E25="",0,IF(E25=5,0,IF(OR(E25="AK",AND(E25&gt;0,E25&lt;5)),5)))</f>
        <v>0</v>
      </c>
      <c r="E25" s="52"/>
      <c r="F25" s="65">
        <f t="shared" ref="F25:F30" si="1">IF(E25="AK",0,D25*E25)</f>
        <v>0</v>
      </c>
      <c r="G25" s="2"/>
      <c r="H25" s="11"/>
      <c r="I25" s="1"/>
    </row>
    <row r="26" spans="1:11" ht="15" customHeight="1" x14ac:dyDescent="0.3">
      <c r="A26" s="9"/>
      <c r="B26" s="41" t="s">
        <v>27</v>
      </c>
      <c r="C26" s="38"/>
      <c r="D26" s="65">
        <f t="shared" si="0"/>
        <v>0</v>
      </c>
      <c r="E26" s="52"/>
      <c r="F26" s="65">
        <f t="shared" si="1"/>
        <v>0</v>
      </c>
      <c r="G26" s="2"/>
      <c r="H26" s="11"/>
      <c r="I26" s="1"/>
    </row>
    <row r="27" spans="1:11" ht="15" customHeight="1" x14ac:dyDescent="0.3">
      <c r="A27" s="9"/>
      <c r="B27" s="41" t="s">
        <v>26</v>
      </c>
      <c r="C27" s="38"/>
      <c r="D27" s="65">
        <f t="shared" si="0"/>
        <v>0</v>
      </c>
      <c r="E27" s="52"/>
      <c r="F27" s="65">
        <f t="shared" si="1"/>
        <v>0</v>
      </c>
      <c r="G27" s="2"/>
      <c r="H27" s="11"/>
      <c r="I27" s="1"/>
    </row>
    <row r="28" spans="1:11" ht="15" customHeight="1" x14ac:dyDescent="0.3">
      <c r="A28" s="9"/>
      <c r="B28" s="41" t="s">
        <v>23</v>
      </c>
      <c r="C28" s="38"/>
      <c r="D28" s="65">
        <f t="shared" si="0"/>
        <v>0</v>
      </c>
      <c r="E28" s="52"/>
      <c r="F28" s="65">
        <f t="shared" si="1"/>
        <v>0</v>
      </c>
      <c r="G28" s="2"/>
      <c r="H28" s="11"/>
      <c r="I28" s="1"/>
      <c r="K28" s="39"/>
    </row>
    <row r="29" spans="1:11" ht="15" customHeight="1" x14ac:dyDescent="0.3">
      <c r="A29" s="9"/>
      <c r="B29" s="41" t="s">
        <v>25</v>
      </c>
      <c r="C29" s="38"/>
      <c r="D29" s="65">
        <f>IF(E29="",0,IF(E29=5,0,IF(OR(E29="AK",AND(E29&gt;0,E29&lt;5)),7)))</f>
        <v>0</v>
      </c>
      <c r="E29" s="52"/>
      <c r="F29" s="65">
        <f t="shared" si="1"/>
        <v>0</v>
      </c>
      <c r="G29" s="2"/>
      <c r="H29" s="11"/>
      <c r="I29" s="1"/>
      <c r="K29" s="39"/>
    </row>
    <row r="30" spans="1:11" ht="15" customHeight="1" x14ac:dyDescent="0.3">
      <c r="A30" s="9"/>
      <c r="B30" s="41" t="s">
        <v>20</v>
      </c>
      <c r="C30" s="38"/>
      <c r="D30" s="65">
        <f t="shared" si="0"/>
        <v>0</v>
      </c>
      <c r="E30" s="52"/>
      <c r="F30" s="65">
        <f t="shared" si="1"/>
        <v>0</v>
      </c>
      <c r="G30" s="2"/>
      <c r="H30" s="11"/>
      <c r="I30" s="1"/>
      <c r="K30" s="39"/>
    </row>
    <row r="31" spans="1:11" ht="15" customHeight="1" x14ac:dyDescent="0.3">
      <c r="A31" s="9"/>
      <c r="B31" s="24"/>
      <c r="C31" s="24"/>
      <c r="D31" s="23"/>
      <c r="E31" s="23"/>
      <c r="F31" s="23"/>
      <c r="G31" s="23"/>
      <c r="H31" s="11"/>
      <c r="I31" s="1"/>
      <c r="K31" s="39"/>
    </row>
    <row r="32" spans="1:11" ht="15" customHeight="1" x14ac:dyDescent="0.3">
      <c r="A32" s="9"/>
      <c r="B32" s="42" t="s">
        <v>28</v>
      </c>
      <c r="C32" s="37" t="s">
        <v>14</v>
      </c>
      <c r="D32" s="4" t="s">
        <v>0</v>
      </c>
      <c r="E32" s="4" t="s">
        <v>1</v>
      </c>
      <c r="F32" s="4" t="s">
        <v>2</v>
      </c>
      <c r="G32" s="4" t="s">
        <v>3</v>
      </c>
      <c r="H32" s="11"/>
      <c r="I32" s="1"/>
      <c r="K32" s="39"/>
    </row>
    <row r="33" spans="1:11" ht="15" customHeight="1" x14ac:dyDescent="0.3">
      <c r="A33" s="9"/>
      <c r="B33" s="41" t="s">
        <v>29</v>
      </c>
      <c r="C33" s="38"/>
      <c r="D33" s="65">
        <f t="shared" ref="D33:D34" si="2">IF(E33="",0,IF(E33=5,0,IF(OR(E33="AK",AND(E33&gt;0,E33&lt;5)),5)))</f>
        <v>0</v>
      </c>
      <c r="E33" s="52"/>
      <c r="F33" s="65">
        <f>IF(E33="AK",0,D33*E33)</f>
        <v>0</v>
      </c>
      <c r="G33" s="2"/>
      <c r="H33" s="11"/>
      <c r="I33" s="1"/>
      <c r="K33" s="71"/>
    </row>
    <row r="34" spans="1:11" ht="15" customHeight="1" x14ac:dyDescent="0.3">
      <c r="A34" s="9"/>
      <c r="B34" s="41" t="s">
        <v>30</v>
      </c>
      <c r="C34" s="38"/>
      <c r="D34" s="65">
        <f t="shared" si="2"/>
        <v>0</v>
      </c>
      <c r="E34" s="52"/>
      <c r="F34" s="65">
        <f>IF(E34="AK",0,D34*E34)</f>
        <v>0</v>
      </c>
      <c r="G34" s="2"/>
      <c r="H34" s="11"/>
      <c r="I34" s="1"/>
      <c r="K34" s="71"/>
    </row>
    <row r="35" spans="1:11" ht="15" customHeight="1" x14ac:dyDescent="0.3">
      <c r="A35" s="9"/>
      <c r="B35" s="24"/>
      <c r="C35" s="24"/>
      <c r="D35" s="10"/>
      <c r="E35" s="10"/>
      <c r="F35" s="10"/>
      <c r="G35" s="10"/>
      <c r="H35" s="11"/>
      <c r="I35" s="1"/>
      <c r="K35" s="71"/>
    </row>
    <row r="36" spans="1:11" ht="15" customHeight="1" x14ac:dyDescent="0.3">
      <c r="A36" s="9"/>
      <c r="B36" s="42" t="s">
        <v>80</v>
      </c>
      <c r="C36" s="37" t="s">
        <v>14</v>
      </c>
      <c r="D36" s="4" t="s">
        <v>0</v>
      </c>
      <c r="E36" s="4" t="s">
        <v>1</v>
      </c>
      <c r="F36" s="4" t="s">
        <v>2</v>
      </c>
      <c r="G36" s="4" t="s">
        <v>3</v>
      </c>
      <c r="H36" s="11"/>
      <c r="I36" s="1"/>
      <c r="K36" s="71"/>
    </row>
    <row r="37" spans="1:11" ht="15" customHeight="1" x14ac:dyDescent="0.3">
      <c r="A37" s="9"/>
      <c r="B37" s="41" t="s">
        <v>31</v>
      </c>
      <c r="C37" s="38"/>
      <c r="D37" s="65">
        <f>IF(E37="",0,IF(E37=5,0,IF(OR(E37="AK",AND(E37&gt;0,E37&lt;5)),6)))</f>
        <v>0</v>
      </c>
      <c r="E37" s="52"/>
      <c r="F37" s="65">
        <f>IF(E37="AK",0,D37*E37)</f>
        <v>0</v>
      </c>
      <c r="G37" s="2"/>
      <c r="H37" s="11"/>
      <c r="I37" s="1"/>
      <c r="K37" s="71"/>
    </row>
    <row r="38" spans="1:11" ht="15" customHeight="1" x14ac:dyDescent="0.3">
      <c r="A38" s="9"/>
      <c r="B38" s="41" t="s">
        <v>32</v>
      </c>
      <c r="C38" s="38"/>
      <c r="D38" s="65">
        <f t="shared" ref="D38:D40" si="3">IF(E38="",0,IF(E38=5,0,IF(OR(E38="AK",AND(E38&gt;0,E38&lt;5)),5)))</f>
        <v>0</v>
      </c>
      <c r="E38" s="52"/>
      <c r="F38" s="65">
        <f t="shared" ref="F38:F40" si="4">IF(E38="AK",0,D38*E38)</f>
        <v>0</v>
      </c>
      <c r="G38" s="2"/>
      <c r="H38" s="11"/>
      <c r="I38" s="1"/>
      <c r="K38" s="71"/>
    </row>
    <row r="39" spans="1:11" ht="15" customHeight="1" x14ac:dyDescent="0.3">
      <c r="A39" s="9"/>
      <c r="B39" s="41" t="s">
        <v>33</v>
      </c>
      <c r="C39" s="38"/>
      <c r="D39" s="65">
        <f t="shared" si="3"/>
        <v>0</v>
      </c>
      <c r="E39" s="52"/>
      <c r="F39" s="65">
        <f t="shared" si="4"/>
        <v>0</v>
      </c>
      <c r="G39" s="2"/>
      <c r="H39" s="11"/>
      <c r="I39" s="1"/>
      <c r="K39" s="71"/>
    </row>
    <row r="40" spans="1:11" ht="15.75" customHeight="1" x14ac:dyDescent="0.3">
      <c r="A40" s="9"/>
      <c r="B40" s="41" t="s">
        <v>34</v>
      </c>
      <c r="C40" s="38"/>
      <c r="D40" s="65">
        <f t="shared" si="3"/>
        <v>0</v>
      </c>
      <c r="E40" s="52"/>
      <c r="F40" s="65">
        <f t="shared" si="4"/>
        <v>0</v>
      </c>
      <c r="G40" s="2"/>
      <c r="H40" s="11"/>
      <c r="I40" s="1"/>
      <c r="K40" s="39"/>
    </row>
    <row r="41" spans="1:11" ht="15.75" customHeight="1" x14ac:dyDescent="0.3">
      <c r="A41" s="9"/>
      <c r="B41" s="24"/>
      <c r="C41" s="24"/>
      <c r="D41" s="23"/>
      <c r="E41" s="23"/>
      <c r="F41" s="23"/>
      <c r="G41" s="23"/>
      <c r="H41" s="11"/>
      <c r="I41" s="1"/>
      <c r="K41" s="39"/>
    </row>
    <row r="42" spans="1:11" ht="15" customHeight="1" x14ac:dyDescent="0.3">
      <c r="A42" s="9"/>
      <c r="B42" s="42" t="s">
        <v>81</v>
      </c>
      <c r="C42" s="37" t="s">
        <v>14</v>
      </c>
      <c r="D42" s="4" t="s">
        <v>0</v>
      </c>
      <c r="E42" s="4" t="s">
        <v>1</v>
      </c>
      <c r="F42" s="4" t="s">
        <v>2</v>
      </c>
      <c r="G42" s="4" t="s">
        <v>3</v>
      </c>
      <c r="H42" s="11"/>
      <c r="I42" s="1"/>
      <c r="K42" s="71"/>
    </row>
    <row r="43" spans="1:11" ht="15" customHeight="1" x14ac:dyDescent="0.3">
      <c r="A43" s="9"/>
      <c r="B43" s="41" t="s">
        <v>82</v>
      </c>
      <c r="C43" s="38"/>
      <c r="D43" s="65">
        <f t="shared" ref="D43:D45" si="5">IF(E43="",0,IF(E43=5,0,IF(OR(E43="AK",AND(E43&gt;0,E43&lt;5)),5)))</f>
        <v>0</v>
      </c>
      <c r="E43" s="52"/>
      <c r="F43" s="65">
        <f t="shared" ref="F43:F45" si="6">IF(E43="AK",0,D43*E43)</f>
        <v>0</v>
      </c>
      <c r="G43" s="2"/>
      <c r="H43" s="11"/>
      <c r="I43" s="1"/>
      <c r="K43" s="71"/>
    </row>
    <row r="44" spans="1:11" ht="15" customHeight="1" x14ac:dyDescent="0.3">
      <c r="A44" s="9"/>
      <c r="B44" s="41" t="s">
        <v>88</v>
      </c>
      <c r="C44" s="38"/>
      <c r="D44" s="65">
        <f t="shared" si="5"/>
        <v>0</v>
      </c>
      <c r="E44" s="52"/>
      <c r="F44" s="65">
        <f t="shared" si="6"/>
        <v>0</v>
      </c>
      <c r="G44" s="2"/>
      <c r="H44" s="11"/>
      <c r="I44" s="1"/>
      <c r="K44" s="71"/>
    </row>
    <row r="45" spans="1:11" ht="15" customHeight="1" x14ac:dyDescent="0.3">
      <c r="A45" s="9"/>
      <c r="B45" s="41" t="s">
        <v>83</v>
      </c>
      <c r="C45" s="38"/>
      <c r="D45" s="65">
        <f t="shared" si="5"/>
        <v>0</v>
      </c>
      <c r="E45" s="52"/>
      <c r="F45" s="65">
        <f t="shared" si="6"/>
        <v>0</v>
      </c>
      <c r="G45" s="2"/>
      <c r="H45" s="11"/>
      <c r="I45" s="1"/>
      <c r="K45" s="71"/>
    </row>
    <row r="46" spans="1:11" ht="15" customHeight="1" x14ac:dyDescent="0.3">
      <c r="A46" s="9"/>
      <c r="B46" s="24"/>
      <c r="C46" s="24"/>
      <c r="D46" s="23"/>
      <c r="E46" s="23"/>
      <c r="F46" s="23"/>
      <c r="G46" s="23"/>
      <c r="H46" s="11"/>
      <c r="I46" s="1"/>
      <c r="K46" s="71"/>
    </row>
    <row r="47" spans="1:11" ht="15" customHeight="1" x14ac:dyDescent="0.3">
      <c r="A47" s="9"/>
      <c r="B47" s="42" t="s">
        <v>41</v>
      </c>
      <c r="C47" s="37" t="s">
        <v>14</v>
      </c>
      <c r="D47" s="4" t="s">
        <v>0</v>
      </c>
      <c r="E47" s="4" t="s">
        <v>1</v>
      </c>
      <c r="F47" s="4" t="s">
        <v>2</v>
      </c>
      <c r="G47" s="4" t="s">
        <v>3</v>
      </c>
      <c r="H47" s="11"/>
      <c r="I47" s="1"/>
      <c r="K47" s="71"/>
    </row>
    <row r="48" spans="1:11" ht="15" customHeight="1" x14ac:dyDescent="0.3">
      <c r="A48" s="9"/>
      <c r="B48" s="41" t="s">
        <v>36</v>
      </c>
      <c r="C48" s="38"/>
      <c r="D48" s="65">
        <f t="shared" ref="D48:D52" si="7">IF(E48="",0,IF(E48=5,0,IF(OR(E48="AK",AND(E48&gt;0,E48&lt;5)),5)))</f>
        <v>0</v>
      </c>
      <c r="E48" s="52"/>
      <c r="F48" s="65">
        <f t="shared" ref="F48:F52" si="8">IF(E48="AK",0,D48*E48)</f>
        <v>0</v>
      </c>
      <c r="G48" s="2"/>
      <c r="H48" s="11"/>
      <c r="I48" s="1"/>
      <c r="K48" s="39"/>
    </row>
    <row r="49" spans="1:11" ht="15" customHeight="1" x14ac:dyDescent="0.3">
      <c r="A49" s="9"/>
      <c r="B49" s="41" t="s">
        <v>37</v>
      </c>
      <c r="C49" s="38"/>
      <c r="D49" s="65">
        <f t="shared" si="7"/>
        <v>0</v>
      </c>
      <c r="E49" s="52"/>
      <c r="F49" s="65">
        <f t="shared" si="8"/>
        <v>0</v>
      </c>
      <c r="G49" s="2"/>
      <c r="H49" s="11"/>
      <c r="I49" s="1"/>
      <c r="K49" s="39"/>
    </row>
    <row r="50" spans="1:11" ht="15" customHeight="1" x14ac:dyDescent="0.3">
      <c r="A50" s="9"/>
      <c r="B50" s="41" t="s">
        <v>38</v>
      </c>
      <c r="C50" s="38"/>
      <c r="D50" s="65">
        <f t="shared" si="7"/>
        <v>0</v>
      </c>
      <c r="E50" s="52"/>
      <c r="F50" s="65">
        <f t="shared" si="8"/>
        <v>0</v>
      </c>
      <c r="G50" s="2"/>
      <c r="H50" s="11"/>
      <c r="I50" s="1"/>
    </row>
    <row r="51" spans="1:11" ht="15" customHeight="1" x14ac:dyDescent="0.3">
      <c r="A51" s="9"/>
      <c r="B51" s="41" t="s">
        <v>39</v>
      </c>
      <c r="C51" s="38"/>
      <c r="D51" s="65">
        <f t="shared" si="7"/>
        <v>0</v>
      </c>
      <c r="E51" s="52"/>
      <c r="F51" s="65">
        <f t="shared" si="8"/>
        <v>0</v>
      </c>
      <c r="G51" s="2"/>
      <c r="H51" s="11"/>
      <c r="I51" s="1"/>
    </row>
    <row r="52" spans="1:11" ht="15" customHeight="1" x14ac:dyDescent="0.3">
      <c r="A52" s="9"/>
      <c r="B52" s="41" t="s">
        <v>40</v>
      </c>
      <c r="C52" s="38"/>
      <c r="D52" s="65">
        <f t="shared" si="7"/>
        <v>0</v>
      </c>
      <c r="E52" s="52"/>
      <c r="F52" s="65">
        <f t="shared" si="8"/>
        <v>0</v>
      </c>
      <c r="G52" s="2"/>
      <c r="H52" s="21"/>
      <c r="I52" s="1"/>
    </row>
    <row r="53" spans="1:11" ht="15" customHeight="1" x14ac:dyDescent="0.3">
      <c r="A53" s="13"/>
      <c r="B53" s="27"/>
      <c r="C53" s="27"/>
      <c r="D53" s="25"/>
      <c r="E53" s="26"/>
      <c r="F53" s="25"/>
      <c r="G53" s="27"/>
      <c r="H53" s="56"/>
      <c r="I53" s="1"/>
    </row>
    <row r="54" spans="1:11" ht="15" customHeight="1" x14ac:dyDescent="0.3">
      <c r="A54" s="6"/>
      <c r="B54" s="57"/>
      <c r="C54" s="57"/>
      <c r="D54" s="58"/>
      <c r="E54" s="59"/>
      <c r="F54" s="58"/>
      <c r="G54" s="16" t="s">
        <v>61</v>
      </c>
      <c r="H54" s="60"/>
      <c r="I54" s="1"/>
    </row>
    <row r="55" spans="1:11" ht="15" customHeight="1" x14ac:dyDescent="0.3">
      <c r="A55" s="9"/>
      <c r="B55" s="42" t="s">
        <v>42</v>
      </c>
      <c r="C55" s="37" t="s">
        <v>14</v>
      </c>
      <c r="D55" s="4" t="s">
        <v>0</v>
      </c>
      <c r="E55" s="4" t="s">
        <v>1</v>
      </c>
      <c r="F55" s="4" t="s">
        <v>2</v>
      </c>
      <c r="G55" s="4" t="s">
        <v>3</v>
      </c>
      <c r="H55" s="21"/>
      <c r="I55" s="1"/>
    </row>
    <row r="56" spans="1:11" ht="15" customHeight="1" x14ac:dyDescent="0.3">
      <c r="A56" s="9"/>
      <c r="B56" s="41" t="s">
        <v>43</v>
      </c>
      <c r="C56" s="38"/>
      <c r="D56" s="65">
        <f>IF(E56="",0,IF(E56=5,0,IF(OR(E56="AK",AND(E56&gt;0,E56&lt;5)),6)))</f>
        <v>0</v>
      </c>
      <c r="E56" s="52"/>
      <c r="F56" s="65">
        <f t="shared" ref="F56" si="9">IF(E56="AK",0,D56*E56)</f>
        <v>0</v>
      </c>
      <c r="G56" s="28"/>
      <c r="H56" s="21"/>
      <c r="I56" s="1"/>
    </row>
    <row r="57" spans="1:11" ht="15" customHeight="1" x14ac:dyDescent="0.3">
      <c r="A57" s="9"/>
      <c r="B57" s="46"/>
      <c r="C57" s="47"/>
      <c r="D57" s="10"/>
      <c r="E57" s="48"/>
      <c r="F57" s="49"/>
      <c r="G57" s="49"/>
      <c r="H57" s="21"/>
      <c r="I57" s="1"/>
    </row>
    <row r="58" spans="1:11" ht="15" customHeight="1" x14ac:dyDescent="0.3">
      <c r="A58" s="9"/>
      <c r="B58" s="54" t="s">
        <v>62</v>
      </c>
      <c r="C58" s="23"/>
      <c r="D58" s="4" t="s">
        <v>0</v>
      </c>
      <c r="E58" s="4" t="s">
        <v>1</v>
      </c>
      <c r="F58" s="4" t="s">
        <v>2</v>
      </c>
      <c r="G58" s="4" t="s">
        <v>3</v>
      </c>
      <c r="H58" s="21"/>
      <c r="I58" s="1"/>
    </row>
    <row r="59" spans="1:11" ht="15" customHeight="1" x14ac:dyDescent="0.3">
      <c r="A59" s="9"/>
      <c r="B59" s="55"/>
      <c r="C59" s="37" t="s">
        <v>14</v>
      </c>
      <c r="D59" s="3">
        <f>SUM(D60:D61)</f>
        <v>0</v>
      </c>
      <c r="E59" s="66" t="str">
        <f>IFERROR(ROUNDDOWN(F59/(D59-SUMIF(E60:E61,"AK",D60:D61)),1)," ")</f>
        <v xml:space="preserve"> </v>
      </c>
      <c r="F59" s="3">
        <f>SUM(F60:F62)</f>
        <v>0</v>
      </c>
      <c r="G59" s="29"/>
      <c r="H59" s="21"/>
      <c r="I59" s="1"/>
    </row>
    <row r="60" spans="1:11" ht="15" customHeight="1" x14ac:dyDescent="0.3">
      <c r="A60" s="9"/>
      <c r="B60" s="41" t="str">
        <f>IF($B$59="Europäisches Wirtschaftsrecht","Wettbewerbsrecht",IF($B$59="Ostasienwirtschaft","Einführung in die chinesische Wirtschaft",IF($B$59="Freakonomics","Love, Money &amp; Economics",IF($B$59="Informatik","Grundlegende Programmiertechniken",IF($B$59="Politische und wirtschaftliche Entwicklung","Einführung in die europäische Integration",IF($B$59="Wirtschaftsenglisch","Wirtschaftsenglisch - Komplettmodul",IF($B$59="Wirtschaftspädagogik","Grundlagen der Berufs- und Wirtschaftspädagogik",IF($B$59="Wirtschaftspsychologie","Allgemeine Psychologie: Perzeption, Kognition und Handeln"," "))))))))</f>
        <v xml:space="preserve"> </v>
      </c>
      <c r="C60" s="38"/>
      <c r="D60" s="65">
        <f>IF(E60="",0,IF(E60=5,0,IF(OR(E60="AK",AND(E60&gt;0,E60&lt;5)),3)))</f>
        <v>0</v>
      </c>
      <c r="E60" s="52"/>
      <c r="F60" s="65">
        <f t="shared" ref="F60:F61" si="10">IF(E60="AK",0,D60*E60)</f>
        <v>0</v>
      </c>
      <c r="G60" s="28"/>
      <c r="H60" s="21"/>
      <c r="I60" s="1"/>
    </row>
    <row r="61" spans="1:11" ht="15" customHeight="1" x14ac:dyDescent="0.3">
      <c r="A61" s="9"/>
      <c r="B61" s="41" t="str">
        <f>IF($B$59="Europäisches Wirtschaftsrecht","Europarecht",IF($B$59="Ostasienwirtschaft","Einführung in die japanische Wirtschaft",IF($B$59="Politische und wirtschaftliche Entwicklung","Entwicklungsprobleme und Entwicklungspolitik",IF($B$59="Freakonomics","Sportökonomie",IF($B$59="Wirtschaftsenglisch","Wirtschaftsenglisch - Komplettmodul",IF($B$59="Wirtschaftspädagogik","Organisation und Recht der beruflichen Bildung",IF($B$59="Wirtschaftspsychologie","Konsumentenpsychologie"," ")))))))</f>
        <v xml:space="preserve"> </v>
      </c>
      <c r="C61" s="38"/>
      <c r="D61" s="65">
        <f>IF(E61="",0,IF(E61=5,0,IF(OR(E61="AK",AND(E61&gt;0,E61&lt;5)),3)))</f>
        <v>0</v>
      </c>
      <c r="E61" s="52"/>
      <c r="F61" s="65">
        <f t="shared" si="10"/>
        <v>0</v>
      </c>
      <c r="G61" s="28"/>
      <c r="H61" s="21"/>
      <c r="I61" s="1"/>
    </row>
    <row r="62" spans="1:11" ht="15" customHeight="1" x14ac:dyDescent="0.3">
      <c r="A62" s="9"/>
      <c r="B62" s="17"/>
      <c r="C62" s="17"/>
      <c r="D62" s="17"/>
      <c r="E62" s="17"/>
      <c r="F62" s="17"/>
      <c r="G62" s="17"/>
      <c r="H62" s="21"/>
      <c r="I62" s="1"/>
      <c r="K62" s="72" t="s">
        <v>90</v>
      </c>
    </row>
    <row r="63" spans="1:11" ht="15" customHeight="1" x14ac:dyDescent="0.3">
      <c r="A63" s="9"/>
      <c r="B63" s="23"/>
      <c r="C63" s="23"/>
      <c r="D63" s="4" t="s">
        <v>0</v>
      </c>
      <c r="E63" s="51"/>
      <c r="F63" s="51"/>
      <c r="G63" s="4" t="s">
        <v>3</v>
      </c>
      <c r="H63" s="11"/>
      <c r="I63" s="1"/>
      <c r="K63" s="69" t="s">
        <v>64</v>
      </c>
    </row>
    <row r="64" spans="1:11" ht="15" customHeight="1" x14ac:dyDescent="0.3">
      <c r="A64" s="9"/>
      <c r="B64" s="54" t="s">
        <v>44</v>
      </c>
      <c r="C64" s="62"/>
      <c r="D64" s="3">
        <f>IF(SUM(D65:D67)&gt;8,8,SUM(D65:D67))</f>
        <v>0</v>
      </c>
      <c r="E64" s="61" t="str">
        <f>IF(SUM(D65:D67)&gt;8,"Summe reduziert auf max. 8 Cr.","")</f>
        <v/>
      </c>
      <c r="F64" s="12"/>
      <c r="G64" s="29"/>
      <c r="H64" s="11"/>
      <c r="I64" s="1"/>
      <c r="K64" s="69" t="s">
        <v>65</v>
      </c>
    </row>
    <row r="65" spans="1:11" ht="15" customHeight="1" x14ac:dyDescent="0.3">
      <c r="A65" s="9"/>
      <c r="B65" s="63"/>
      <c r="C65" s="47"/>
      <c r="D65" s="53"/>
      <c r="E65" s="48"/>
      <c r="F65" s="49"/>
      <c r="G65" s="20"/>
      <c r="H65" s="11"/>
      <c r="I65" s="1"/>
      <c r="K65" s="69" t="s">
        <v>66</v>
      </c>
    </row>
    <row r="66" spans="1:11" ht="15" customHeight="1" x14ac:dyDescent="0.3">
      <c r="A66" s="9"/>
      <c r="B66" s="63"/>
      <c r="C66" s="47"/>
      <c r="D66" s="53"/>
      <c r="E66" s="48"/>
      <c r="F66" s="49"/>
      <c r="G66" s="20"/>
      <c r="H66" s="11"/>
      <c r="I66" s="1"/>
      <c r="K66" s="69" t="s">
        <v>69</v>
      </c>
    </row>
    <row r="67" spans="1:11" ht="15" customHeight="1" x14ac:dyDescent="0.3">
      <c r="A67" s="9"/>
      <c r="B67" s="63"/>
      <c r="C67" s="47"/>
      <c r="D67" s="53"/>
      <c r="E67" s="48"/>
      <c r="F67" s="49"/>
      <c r="G67" s="20"/>
      <c r="H67" s="11"/>
      <c r="I67" s="1"/>
      <c r="K67" s="69" t="s">
        <v>67</v>
      </c>
    </row>
    <row r="68" spans="1:11" ht="15" customHeight="1" x14ac:dyDescent="0.3">
      <c r="A68" s="9"/>
      <c r="B68" s="10"/>
      <c r="C68" s="10"/>
      <c r="D68" s="10"/>
      <c r="E68" s="10"/>
      <c r="F68" s="10"/>
      <c r="G68" s="10"/>
      <c r="H68" s="11"/>
      <c r="I68" s="1"/>
      <c r="J68" s="64"/>
      <c r="K68" s="69" t="s">
        <v>68</v>
      </c>
    </row>
    <row r="69" spans="1:11" ht="15" customHeight="1" x14ac:dyDescent="0.3">
      <c r="A69" s="9"/>
      <c r="B69" s="54" t="s">
        <v>63</v>
      </c>
      <c r="C69" s="10"/>
      <c r="D69" s="4" t="s">
        <v>0</v>
      </c>
      <c r="E69" s="4" t="s">
        <v>1</v>
      </c>
      <c r="F69" s="4" t="s">
        <v>2</v>
      </c>
      <c r="G69" s="4" t="s">
        <v>3</v>
      </c>
      <c r="H69" s="11"/>
      <c r="I69" s="1"/>
      <c r="K69" s="69" t="s">
        <v>70</v>
      </c>
    </row>
    <row r="70" spans="1:11" ht="15" customHeight="1" x14ac:dyDescent="0.3">
      <c r="A70" s="9"/>
      <c r="B70" s="55"/>
      <c r="C70" s="37" t="s">
        <v>14</v>
      </c>
      <c r="D70" s="3">
        <f>SUM(D71:D75)</f>
        <v>0</v>
      </c>
      <c r="E70" s="66" t="str">
        <f>IFERROR(ROUNDDOWN(F70/(D70-SUMIF(E71:E75,"AK",D71:D75)),1)," ")</f>
        <v xml:space="preserve"> </v>
      </c>
      <c r="F70" s="3">
        <f>SUM(F71:F75)</f>
        <v>0</v>
      </c>
      <c r="G70" s="29"/>
      <c r="H70" s="11"/>
      <c r="I70" s="1"/>
      <c r="K70" s="69" t="s">
        <v>71</v>
      </c>
    </row>
    <row r="71" spans="1:11" ht="15" customHeight="1" x14ac:dyDescent="0.3">
      <c r="A71" s="9"/>
      <c r="B71" s="41" t="str">
        <f>IF($B$70="Accounting, Auditing and Taxation","International Financial Accounting",IF($B$70="Banking and Finance","Einführung in die Versicherungsbetriebslehre",IF($B$70="Management and Economics","Modul 1",IF($B$70="Marketing and Analytics","Grundzüge des Handelsmanagements",IF($B$70="Supply Chain Management and Logistics","Produktionsmanagement"," ")))))</f>
        <v xml:space="preserve"> </v>
      </c>
      <c r="C71" s="38"/>
      <c r="D71" s="65">
        <f t="shared" ref="D71:D75" si="11">IF(E71="",0,IF(E71=5,0,IF(OR(E71="AK",AND(E71&gt;0,E71&lt;5)),5)))</f>
        <v>0</v>
      </c>
      <c r="E71" s="52"/>
      <c r="F71" s="65">
        <f t="shared" ref="F71:F75" si="12">IF(E71="AK",0,D71*E71)</f>
        <v>0</v>
      </c>
      <c r="G71" s="2"/>
      <c r="H71" s="11"/>
      <c r="I71" s="1"/>
      <c r="K71" s="69" t="s">
        <v>72</v>
      </c>
    </row>
    <row r="72" spans="1:11" ht="15" customHeight="1" x14ac:dyDescent="0.3">
      <c r="A72" s="9"/>
      <c r="B72" s="41" t="str">
        <f>IF($B$70="Accounting, Auditing and Taxation","Corporate Governance",IF($B$70="Banking and Finance","Investitionstheorie",IF($B$70="Management and Economics","Modul 2",IF($B$70="Marketing and Analytics","Bachelor-Seminar Marketing",IF($B$70="Supply Chain Management and Logistics","Grundzüge des Handelsmanagements"," ")))))</f>
        <v xml:space="preserve"> </v>
      </c>
      <c r="C72" s="38"/>
      <c r="D72" s="65">
        <f t="shared" si="11"/>
        <v>0</v>
      </c>
      <c r="E72" s="52"/>
      <c r="F72" s="65">
        <f t="shared" si="12"/>
        <v>0</v>
      </c>
      <c r="G72" s="2"/>
      <c r="H72" s="11"/>
      <c r="I72" s="1"/>
      <c r="K72" s="65" t="s">
        <v>84</v>
      </c>
    </row>
    <row r="73" spans="1:11" ht="15" customHeight="1" x14ac:dyDescent="0.3">
      <c r="A73" s="9"/>
      <c r="B73" s="41" t="str">
        <f>IF($B$70="Accounting, Auditing and Taxation","Gesellschaftsrecht",IF($B$70="Banking and Finance","Corporate Finance",IF($B$70="Management and Economics","Modul 3",IF($B$70="Marketing and Analytics","Service Operations",IF($B$70="Supply Chain Management and Logistics","Service Operations"," ")))))</f>
        <v xml:space="preserve"> </v>
      </c>
      <c r="C73" s="38"/>
      <c r="D73" s="65">
        <f t="shared" si="11"/>
        <v>0</v>
      </c>
      <c r="E73" s="52"/>
      <c r="F73" s="65">
        <f t="shared" si="12"/>
        <v>0</v>
      </c>
      <c r="G73" s="2"/>
      <c r="H73" s="11"/>
      <c r="I73" s="1"/>
      <c r="K73" s="69" t="s">
        <v>73</v>
      </c>
    </row>
    <row r="74" spans="1:11" ht="15" customHeight="1" x14ac:dyDescent="0.3">
      <c r="A74" s="9"/>
      <c r="B74" s="41" t="str">
        <f>IF($B$70="Accounting, Auditing and Taxation","Grundlagen der Unternehmenssteuerung",IF($B$70="Banking and Finance","Grundlagen der Bankbetriebslehre",IF($B$70="Management and Economics","Modul 4",IF($B$70="Marketing and Analytics","Marketingentscheidungen",IF($B$70="Supply Chain Management and Logistics","Praxisanwendungen in Logistik und Verkehr"," ")))))</f>
        <v xml:space="preserve"> </v>
      </c>
      <c r="C74" s="38"/>
      <c r="D74" s="65">
        <f t="shared" si="11"/>
        <v>0</v>
      </c>
      <c r="E74" s="52"/>
      <c r="F74" s="65">
        <f t="shared" si="12"/>
        <v>0</v>
      </c>
      <c r="G74" s="2"/>
      <c r="H74" s="11"/>
      <c r="I74" s="1"/>
      <c r="K74" s="69" t="s">
        <v>74</v>
      </c>
    </row>
    <row r="75" spans="1:11" ht="15" customHeight="1" x14ac:dyDescent="0.3">
      <c r="A75" s="9"/>
      <c r="B75" s="41" t="str">
        <f>IF($B$70="Accounting, Auditing and Taxation","Vertiefung der Betriebswirtschaftlichen Steuerlehre",IF($B$70="Banking and Finance","Grundlagen der Unternehmenssteuerung",IF($B$70="Management and Economics","Modul 5",IF($B$70="Marketing and Analytics","Strategisches Marketing",IF($B$70="Supply Chain Management and Logistics","Operative Planung"," ")))))</f>
        <v xml:space="preserve"> </v>
      </c>
      <c r="C75" s="38"/>
      <c r="D75" s="65">
        <f t="shared" si="11"/>
        <v>0</v>
      </c>
      <c r="E75" s="52"/>
      <c r="F75" s="65">
        <f t="shared" si="12"/>
        <v>0</v>
      </c>
      <c r="G75" s="2"/>
      <c r="H75" s="11"/>
      <c r="I75" s="1"/>
      <c r="K75" s="69" t="s">
        <v>75</v>
      </c>
    </row>
    <row r="76" spans="1:11" ht="15" customHeight="1" x14ac:dyDescent="0.3">
      <c r="A76" s="9"/>
      <c r="B76" s="10"/>
      <c r="C76" s="10"/>
      <c r="D76" s="10"/>
      <c r="E76" s="10"/>
      <c r="F76" s="10"/>
      <c r="G76" s="10"/>
      <c r="H76" s="11"/>
      <c r="I76" s="1"/>
      <c r="K76" s="69" t="s">
        <v>85</v>
      </c>
    </row>
    <row r="77" spans="1:11" ht="15" customHeight="1" x14ac:dyDescent="0.3">
      <c r="A77" s="9"/>
      <c r="B77" s="24"/>
      <c r="C77" s="24"/>
      <c r="D77" s="4" t="s">
        <v>0</v>
      </c>
      <c r="E77" s="4" t="s">
        <v>1</v>
      </c>
      <c r="F77" s="4" t="s">
        <v>2</v>
      </c>
      <c r="G77" s="4" t="s">
        <v>3</v>
      </c>
      <c r="H77" s="11"/>
      <c r="I77" s="1"/>
      <c r="K77" s="69" t="s">
        <v>76</v>
      </c>
    </row>
    <row r="78" spans="1:11" ht="15" customHeight="1" x14ac:dyDescent="0.3">
      <c r="A78" s="9"/>
      <c r="B78" s="42" t="s">
        <v>58</v>
      </c>
      <c r="C78" s="37" t="s">
        <v>14</v>
      </c>
      <c r="D78" s="3">
        <f>SUM(D79:D79)</f>
        <v>0</v>
      </c>
      <c r="E78" s="66" t="str">
        <f>IFERROR(ROUNDDOWN(F78/(D78-SUMIF(E79:E79,"AK",D79:D79)),1)," ")</f>
        <v xml:space="preserve"> </v>
      </c>
      <c r="F78" s="3">
        <f>SUM(F79:F80)</f>
        <v>0</v>
      </c>
      <c r="G78" s="12"/>
      <c r="H78" s="11"/>
      <c r="I78" s="1"/>
      <c r="K78" s="69" t="s">
        <v>77</v>
      </c>
    </row>
    <row r="79" spans="1:11" ht="15" customHeight="1" x14ac:dyDescent="0.3">
      <c r="A79" s="9"/>
      <c r="B79" s="41" t="s">
        <v>59</v>
      </c>
      <c r="C79" s="38"/>
      <c r="D79" s="65">
        <f>IF(E79="",0,IF(E79=5,0,IF(OR(E79="AK",AND(E79&gt;0,E79&lt;5)),12)))</f>
        <v>0</v>
      </c>
      <c r="E79" s="52"/>
      <c r="F79" s="65">
        <f t="shared" ref="F79" si="13">IF(E79="AK",0,D79*E79)</f>
        <v>0</v>
      </c>
      <c r="G79" s="2"/>
      <c r="H79" s="11"/>
      <c r="I79" s="1"/>
      <c r="K79" s="69" t="s">
        <v>78</v>
      </c>
    </row>
    <row r="80" spans="1:11" ht="15" customHeight="1" x14ac:dyDescent="0.3">
      <c r="A80" s="9"/>
      <c r="B80" s="10"/>
      <c r="C80" s="10"/>
      <c r="D80" s="10"/>
      <c r="E80" s="10"/>
      <c r="F80" s="10"/>
      <c r="G80" s="10"/>
      <c r="H80" s="11"/>
      <c r="I80" s="1"/>
    </row>
    <row r="81" spans="1:15" ht="15" customHeight="1" x14ac:dyDescent="0.3">
      <c r="A81" s="9"/>
      <c r="B81" s="76" t="s">
        <v>45</v>
      </c>
      <c r="C81" s="77"/>
      <c r="D81" s="3">
        <f>SUM(D18:D19,D22:D30,D33:D34,D37:D40,D48:D52,D43:D45,D56,D60:D61,D64,D71:D75,D79:D79)</f>
        <v>0</v>
      </c>
      <c r="E81" s="12"/>
      <c r="F81" s="3">
        <f>SUM(F17,F22:F30,F33:F34,F37:F40,F43:F45,F48:F52,F56,F60:F61,F71:F75,F79:F79)</f>
        <v>0</v>
      </c>
      <c r="G81" s="12"/>
      <c r="H81" s="11"/>
      <c r="I81" s="1"/>
    </row>
    <row r="82" spans="1:15" ht="15.6" customHeight="1" thickBot="1" x14ac:dyDescent="0.35">
      <c r="A82" s="9"/>
      <c r="B82" s="10"/>
      <c r="C82" s="10"/>
      <c r="D82" s="10"/>
      <c r="E82" s="10"/>
      <c r="F82" s="10"/>
      <c r="G82" s="10"/>
      <c r="H82" s="11"/>
      <c r="I82" s="1"/>
    </row>
    <row r="83" spans="1:15" ht="27" customHeight="1" thickBot="1" x14ac:dyDescent="0.6">
      <c r="A83" s="9"/>
      <c r="B83" s="78" t="s">
        <v>13</v>
      </c>
      <c r="C83" s="79"/>
      <c r="D83" s="12"/>
      <c r="E83" s="67" t="e">
        <f>ROUNDDOWN(F81/(D81-D64-SUMIF(E18:E79,"AK",D18:D79)),1)</f>
        <v>#DIV/0!</v>
      </c>
      <c r="F83" s="10"/>
      <c r="G83" s="10"/>
      <c r="H83" s="11"/>
      <c r="I83" s="1"/>
      <c r="J83" s="68"/>
      <c r="L83" s="68"/>
      <c r="M83" s="68"/>
      <c r="N83" s="68"/>
      <c r="O83" s="68"/>
    </row>
    <row r="84" spans="1:15" ht="15" customHeight="1" x14ac:dyDescent="0.3">
      <c r="A84" s="13"/>
      <c r="B84" s="14"/>
      <c r="C84" s="14"/>
      <c r="D84" s="14"/>
      <c r="E84" s="14"/>
      <c r="F84" s="14"/>
      <c r="G84" s="14"/>
      <c r="H84" s="15"/>
      <c r="I84" s="1"/>
      <c r="J84" s="68"/>
      <c r="L84" s="68"/>
      <c r="M84" s="68"/>
      <c r="N84" s="68"/>
      <c r="O84" s="68"/>
    </row>
    <row r="85" spans="1:15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15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15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15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15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15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15" x14ac:dyDescent="0.3">
      <c r="A91" s="1"/>
      <c r="B91" s="1"/>
      <c r="C91" s="1"/>
      <c r="D91" s="33" t="s">
        <v>5</v>
      </c>
      <c r="E91" s="33"/>
      <c r="F91" s="33"/>
      <c r="G91" s="33"/>
      <c r="H91" s="33"/>
      <c r="I91" s="1"/>
    </row>
    <row r="92" spans="1:15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15" x14ac:dyDescent="0.3">
      <c r="I93" s="1"/>
    </row>
  </sheetData>
  <sortState ref="K42:K47">
    <sortCondition ref="K42"/>
  </sortState>
  <mergeCells count="4">
    <mergeCell ref="B8:F8"/>
    <mergeCell ref="B81:C81"/>
    <mergeCell ref="B83:C83"/>
    <mergeCell ref="J7:K9"/>
  </mergeCells>
  <conditionalFormatting sqref="E22:E30 E56:E57 E79 E65:E67">
    <cfRule type="cellIs" dxfId="7" priority="11" operator="equal">
      <formula>5</formula>
    </cfRule>
  </conditionalFormatting>
  <conditionalFormatting sqref="E18:E19">
    <cfRule type="cellIs" dxfId="6" priority="10" operator="equal">
      <formula>5</formula>
    </cfRule>
  </conditionalFormatting>
  <conditionalFormatting sqref="E33:E34">
    <cfRule type="cellIs" dxfId="5" priority="9" operator="equal">
      <formula>5</formula>
    </cfRule>
  </conditionalFormatting>
  <conditionalFormatting sqref="E37:E40">
    <cfRule type="cellIs" dxfId="4" priority="8" operator="equal">
      <formula>5</formula>
    </cfRule>
  </conditionalFormatting>
  <conditionalFormatting sqref="E48:E52">
    <cfRule type="cellIs" dxfId="3" priority="7" operator="equal">
      <formula>5</formula>
    </cfRule>
  </conditionalFormatting>
  <conditionalFormatting sqref="E60:E61">
    <cfRule type="cellIs" dxfId="2" priority="6" operator="equal">
      <formula>5</formula>
    </cfRule>
  </conditionalFormatting>
  <conditionalFormatting sqref="E71:E75">
    <cfRule type="cellIs" dxfId="1" priority="3" operator="equal">
      <formula>5</formula>
    </cfRule>
  </conditionalFormatting>
  <conditionalFormatting sqref="E43:E45">
    <cfRule type="cellIs" dxfId="0" priority="1" operator="equal">
      <formula>5</formula>
    </cfRule>
  </conditionalFormatting>
  <pageMargins left="0.70866141732283472" right="0.70866141732283472" top="0.78740157480314965" bottom="0.78740157480314965" header="0.31496062992125984" footer="0.31496062992125984"/>
  <pageSetup paperSize="9" scale="77" orientation="portrait" r:id="rId1"/>
  <rowBreaks count="1" manualBreakCount="1">
    <brk id="53" max="7" man="1"/>
  </rowBreaks>
  <ignoredErrors>
    <ignoredError sqref="D29 D2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Hintergrunddaten!$A$1:$A$5</xm:f>
          </x14:formula1>
          <xm:sqref>B70</xm:sqref>
        </x14:dataValidation>
        <x14:dataValidation type="list" allowBlank="1" showInputMessage="1" showErrorMessage="1">
          <x14:formula1>
            <xm:f>Hintergrunddaten!$B$1:$B$10</xm:f>
          </x14:formula1>
          <xm:sqref>B59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7" sqref="B17"/>
    </sheetView>
  </sheetViews>
  <sheetFormatPr baseColWidth="10" defaultRowHeight="14.4" x14ac:dyDescent="0.3"/>
  <cols>
    <col min="1" max="6" width="35.6640625" customWidth="1"/>
  </cols>
  <sheetData>
    <row r="1" spans="1:2" x14ac:dyDescent="0.3">
      <c r="A1" t="s">
        <v>53</v>
      </c>
      <c r="B1" t="s">
        <v>46</v>
      </c>
    </row>
    <row r="2" spans="1:2" x14ac:dyDescent="0.3">
      <c r="A2" t="s">
        <v>54</v>
      </c>
      <c r="B2" t="s">
        <v>86</v>
      </c>
    </row>
    <row r="3" spans="1:2" x14ac:dyDescent="0.3">
      <c r="A3" t="s">
        <v>55</v>
      </c>
      <c r="B3" t="s">
        <v>89</v>
      </c>
    </row>
    <row r="4" spans="1:2" x14ac:dyDescent="0.3">
      <c r="A4" t="s">
        <v>56</v>
      </c>
      <c r="B4" t="s">
        <v>52</v>
      </c>
    </row>
    <row r="5" spans="1:2" x14ac:dyDescent="0.3">
      <c r="A5" t="s">
        <v>57</v>
      </c>
      <c r="B5" t="s">
        <v>87</v>
      </c>
    </row>
    <row r="6" spans="1:2" x14ac:dyDescent="0.3">
      <c r="B6" t="s">
        <v>51</v>
      </c>
    </row>
    <row r="7" spans="1:2" x14ac:dyDescent="0.3">
      <c r="B7" t="s">
        <v>49</v>
      </c>
    </row>
    <row r="8" spans="1:2" x14ac:dyDescent="0.3">
      <c r="B8" t="s">
        <v>47</v>
      </c>
    </row>
    <row r="9" spans="1:2" x14ac:dyDescent="0.3">
      <c r="B9" t="s">
        <v>48</v>
      </c>
    </row>
    <row r="10" spans="1:2" ht="16.5" customHeight="1" x14ac:dyDescent="0.3">
      <c r="B10" t="s">
        <v>50</v>
      </c>
    </row>
    <row r="12" spans="1:2" x14ac:dyDescent="0.3">
      <c r="A12" s="40"/>
    </row>
    <row r="13" spans="1:2" x14ac:dyDescent="0.3">
      <c r="A13" s="40"/>
    </row>
    <row r="26" spans="1:1" x14ac:dyDescent="0.3">
      <c r="A26" s="39"/>
    </row>
  </sheetData>
  <sortState ref="B1:B9">
    <sortCondition ref="B1"/>
  </sortState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Blanko</vt:lpstr>
      <vt:lpstr>Hintergrunddaten</vt:lpstr>
      <vt:lpstr>Blanko!Druckbereich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Notenberechnung BSc BWL</dc:title>
  <dc:creator>wvdgoltz</dc:creator>
  <cp:lastModifiedBy>Wanja von der Goltz</cp:lastModifiedBy>
  <cp:lastPrinted>2016-04-25T14:39:22Z</cp:lastPrinted>
  <dcterms:created xsi:type="dcterms:W3CDTF">2011-01-11T10:43:19Z</dcterms:created>
  <dcterms:modified xsi:type="dcterms:W3CDTF">2022-04-13T07:50:25Z</dcterms:modified>
</cp:coreProperties>
</file>